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n Drive\Oxfam Trailwalker\2025 OTW NANCY\Logistique\Parcours\Calculateur de temps\Pour équipes\"/>
    </mc:Choice>
  </mc:AlternateContent>
  <bookViews>
    <workbookView xWindow="0" yWindow="0" windowWidth="23040" windowHeight="8208"/>
  </bookViews>
  <sheets>
    <sheet name="Trailwalker Nancy - 30h" sheetId="1" r:id="rId1"/>
    <sheet name="Trailwalker Nancy - 24h" sheetId="7" r:id="rId2"/>
    <sheet name="Trailwalker Nancy - 16h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G4" i="1" l="1"/>
  <c r="P4" i="1" l="1"/>
  <c r="L13" i="8"/>
  <c r="F12" i="8" a="1"/>
  <c r="F12" i="8" s="1"/>
  <c r="G12" i="8" s="1"/>
  <c r="F11" i="8" a="1"/>
  <c r="F11" i="8" s="1"/>
  <c r="G11" i="8" s="1"/>
  <c r="F10" i="8" a="1"/>
  <c r="F10" i="8" s="1"/>
  <c r="G10" i="8" s="1"/>
  <c r="F9" i="8" a="1"/>
  <c r="F9" i="8" s="1"/>
  <c r="G9" i="8" s="1"/>
  <c r="F8" i="8" a="1"/>
  <c r="F8" i="8" s="1"/>
  <c r="G8" i="8" s="1"/>
  <c r="F7" i="8" a="1"/>
  <c r="F7" i="8" s="1"/>
  <c r="G7" i="8" s="1"/>
  <c r="F6" i="8" a="1"/>
  <c r="F6" i="8" s="1"/>
  <c r="G6" i="8" s="1"/>
  <c r="F5" i="8" a="1"/>
  <c r="F5" i="8" s="1"/>
  <c r="G5" i="8" s="1"/>
  <c r="I4" i="8"/>
  <c r="I5" i="8" s="1"/>
  <c r="I6" i="8" s="1"/>
  <c r="I7" i="8" s="1"/>
  <c r="I8" i="8" s="1"/>
  <c r="I9" i="8" s="1"/>
  <c r="I10" i="8" s="1"/>
  <c r="I11" i="8" s="1"/>
  <c r="I12" i="8" s="1"/>
  <c r="F4" i="8" a="1"/>
  <c r="F4" i="8" s="1"/>
  <c r="G4" i="8" s="1"/>
  <c r="L13" i="7"/>
  <c r="F12" i="7" a="1"/>
  <c r="F12" i="7" s="1"/>
  <c r="G12" i="7" s="1"/>
  <c r="F11" i="7" a="1"/>
  <c r="F11" i="7" s="1"/>
  <c r="G11" i="7" s="1"/>
  <c r="F10" i="7" a="1"/>
  <c r="F10" i="7" s="1"/>
  <c r="G10" i="7" s="1"/>
  <c r="F9" i="7" a="1"/>
  <c r="F9" i="7" s="1"/>
  <c r="G9" i="7" s="1"/>
  <c r="F8" i="7" a="1"/>
  <c r="F8" i="7" s="1"/>
  <c r="G8" i="7" s="1"/>
  <c r="F7" i="7" a="1"/>
  <c r="F7" i="7" s="1"/>
  <c r="G7" i="7" s="1"/>
  <c r="F6" i="7" a="1"/>
  <c r="F6" i="7" s="1"/>
  <c r="G6" i="7" s="1"/>
  <c r="F5" i="7" a="1"/>
  <c r="F5" i="7" s="1"/>
  <c r="G5" i="7" s="1"/>
  <c r="I4" i="7"/>
  <c r="I5" i="7" s="1"/>
  <c r="I6" i="7" s="1"/>
  <c r="I7" i="7" s="1"/>
  <c r="I8" i="7" s="1"/>
  <c r="I9" i="7" s="1"/>
  <c r="I10" i="7" s="1"/>
  <c r="I11" i="7" s="1"/>
  <c r="I12" i="7" s="1"/>
  <c r="F4" i="7" a="1"/>
  <c r="F4" i="7" s="1"/>
  <c r="G4" i="7" s="1"/>
  <c r="K4" i="7" s="1"/>
  <c r="G13" i="8" l="1"/>
  <c r="G14" i="8" s="1"/>
  <c r="P4" i="8"/>
  <c r="P5" i="8" s="1"/>
  <c r="P6" i="8" s="1"/>
  <c r="P7" i="8" s="1"/>
  <c r="P8" i="8" s="1"/>
  <c r="P9" i="8" s="1"/>
  <c r="P10" i="8" s="1"/>
  <c r="P11" i="8" s="1"/>
  <c r="P12" i="8" s="1"/>
  <c r="K4" i="8"/>
  <c r="G13" i="7"/>
  <c r="G14" i="7" s="1"/>
  <c r="P4" i="7"/>
  <c r="P5" i="7" s="1"/>
  <c r="P6" i="7" s="1"/>
  <c r="P7" i="7" s="1"/>
  <c r="P8" i="7" s="1"/>
  <c r="P9" i="7" s="1"/>
  <c r="P10" i="7" s="1"/>
  <c r="P11" i="7" s="1"/>
  <c r="P12" i="7" s="1"/>
  <c r="M4" i="8" l="1"/>
  <c r="K5" i="8" s="1"/>
  <c r="J4" i="8"/>
  <c r="M4" i="7"/>
  <c r="K5" i="7" s="1"/>
  <c r="J4" i="7"/>
  <c r="M5" i="8" l="1"/>
  <c r="K6" i="8" s="1"/>
  <c r="J5" i="8"/>
  <c r="M5" i="7"/>
  <c r="K6" i="7" s="1"/>
  <c r="J5" i="7"/>
  <c r="M6" i="8" l="1"/>
  <c r="K7" i="8" s="1"/>
  <c r="J6" i="8"/>
  <c r="M6" i="7"/>
  <c r="K7" i="7" s="1"/>
  <c r="J6" i="7"/>
  <c r="M7" i="8" l="1"/>
  <c r="K8" i="8" s="1"/>
  <c r="J7" i="8"/>
  <c r="M7" i="7"/>
  <c r="K8" i="7" s="1"/>
  <c r="J7" i="7"/>
  <c r="M8" i="8" l="1"/>
  <c r="K9" i="8" s="1"/>
  <c r="J8" i="8"/>
  <c r="M8" i="7"/>
  <c r="K9" i="7" s="1"/>
  <c r="J8" i="7"/>
  <c r="M9" i="8" l="1"/>
  <c r="K10" i="8" s="1"/>
  <c r="J9" i="8"/>
  <c r="M9" i="7"/>
  <c r="K10" i="7" s="1"/>
  <c r="J9" i="7"/>
  <c r="M10" i="8" l="1"/>
  <c r="K11" i="8" s="1"/>
  <c r="M11" i="8" s="1"/>
  <c r="K12" i="8" s="1"/>
  <c r="J10" i="8"/>
  <c r="M10" i="7"/>
  <c r="K11" i="7" s="1"/>
  <c r="M11" i="7" s="1"/>
  <c r="K12" i="7" s="1"/>
  <c r="J10" i="7"/>
  <c r="J12" i="8" l="1"/>
  <c r="M12" i="8"/>
  <c r="J12" i="7"/>
  <c r="F7" i="1" a="1"/>
  <c r="F7" i="1" s="1"/>
  <c r="F8" i="1" a="1"/>
  <c r="F8" i="1" s="1"/>
  <c r="F9" i="1" a="1"/>
  <c r="F9" i="1" s="1"/>
  <c r="G9" i="1" s="1"/>
  <c r="F10" i="1" a="1"/>
  <c r="F10" i="1" s="1"/>
  <c r="F11" i="1" a="1"/>
  <c r="F11" i="1" s="1"/>
  <c r="F12" i="1" a="1"/>
  <c r="F12" i="1" s="1"/>
  <c r="G11" i="1" l="1"/>
  <c r="G12" i="1"/>
  <c r="G7" i="1" l="1"/>
  <c r="I4" i="1"/>
  <c r="I5" i="1" s="1"/>
  <c r="I6" i="1" s="1"/>
  <c r="I7" i="1" s="1"/>
  <c r="I8" i="1" s="1"/>
  <c r="I9" i="1" s="1"/>
  <c r="I10" i="1" s="1"/>
  <c r="I11" i="1" s="1"/>
  <c r="I12" i="1" s="1"/>
  <c r="G10" i="1"/>
  <c r="G5" i="1"/>
  <c r="G8" i="1"/>
  <c r="G6" i="1"/>
  <c r="L13" i="1"/>
  <c r="G13" i="1" l="1"/>
  <c r="G14" i="1" s="1"/>
  <c r="P5" i="1"/>
  <c r="P6" i="1" s="1"/>
  <c r="P7" i="1" s="1"/>
  <c r="P8" i="1" s="1"/>
  <c r="P9" i="1" s="1"/>
  <c r="P10" i="1" s="1"/>
  <c r="P11" i="1" s="1"/>
  <c r="P12" i="1" s="1"/>
  <c r="K4" i="1"/>
  <c r="M4" i="1" l="1"/>
  <c r="K5" i="1" s="1"/>
  <c r="J4" i="1"/>
  <c r="M5" i="1" l="1"/>
  <c r="K6" i="1" s="1"/>
  <c r="J5" i="1"/>
  <c r="J6" i="1" l="1"/>
  <c r="M6" i="1"/>
  <c r="K7" i="1" s="1"/>
  <c r="M7" i="1" l="1"/>
  <c r="K8" i="1" s="1"/>
  <c r="M8" i="1" s="1"/>
  <c r="K9" i="1" s="1"/>
  <c r="J7" i="1"/>
  <c r="J8" i="1" l="1"/>
  <c r="M9" i="1" l="1"/>
  <c r="K10" i="1" s="1"/>
  <c r="J10" i="1" s="1"/>
  <c r="J9" i="1"/>
  <c r="M10" i="1" l="1"/>
  <c r="K11" i="1" l="1"/>
  <c r="M11" i="1" s="1"/>
  <c r="K12" i="1" s="1"/>
  <c r="J12" i="1" l="1"/>
  <c r="M12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<sst xmlns="http://schemas.openxmlformats.org/spreadsheetml/2006/main" count="147" uniqueCount="42">
  <si>
    <t>Heure de départ :</t>
  </si>
  <si>
    <t xml:space="preserve">Départ de : </t>
  </si>
  <si>
    <t>Difficulté de la section**</t>
  </si>
  <si>
    <t xml:space="preserve">D+ </t>
  </si>
  <si>
    <t>D-</t>
  </si>
  <si>
    <t>Distance
km</t>
  </si>
  <si>
    <t>Vitesse
km/h</t>
  </si>
  <si>
    <t>Temps de marche</t>
  </si>
  <si>
    <t>Distance
cumulée</t>
  </si>
  <si>
    <t>Jour d'arrivée</t>
  </si>
  <si>
    <t>Heure d'arrivée</t>
  </si>
  <si>
    <t>Temps de repos</t>
  </si>
  <si>
    <t>Heure de départ du PC</t>
  </si>
  <si>
    <t>Heure fermeture du PC</t>
  </si>
  <si>
    <t>Temps cumulé</t>
  </si>
  <si>
    <t>dim</t>
  </si>
  <si>
    <t xml:space="preserve">Total du temps de marche : </t>
  </si>
  <si>
    <t>Total temps de repos :</t>
  </si>
  <si>
    <t>Temps Total du Trail :</t>
  </si>
  <si>
    <t>Vitesse km/h de votre équipe</t>
  </si>
  <si>
    <t>Difficultée de la section = 1</t>
  </si>
  <si>
    <t>Difficultée de la section = 2</t>
  </si>
  <si>
    <t>Difficultée de la section = 3</t>
  </si>
  <si>
    <t>Difficultée de la section = 4</t>
  </si>
  <si>
    <t>Heure ouverture du PC</t>
  </si>
  <si>
    <t>Départ - Nancy - Place de la Carrière</t>
  </si>
  <si>
    <t>PC 1 : Champigneulles</t>
  </si>
  <si>
    <t>PC 4 : Heillecourt</t>
  </si>
  <si>
    <t>PC 5 : Laneuveville-devant-Nancy</t>
  </si>
  <si>
    <t>PC 6 : Pulnoy</t>
  </si>
  <si>
    <t>PC 7 : Dommartemont</t>
  </si>
  <si>
    <t>PC 8 : Malzéville</t>
  </si>
  <si>
    <t>Arrivée - Nancy - Parc de la Pépinière</t>
  </si>
  <si>
    <t>PC 2 : Villers-lès-Nancy</t>
  </si>
  <si>
    <t>PC 3 : Vandœuvre-lès-Nancy</t>
  </si>
  <si>
    <t>Modifiez les carrés orange pour les adapter à vos propres informations</t>
  </si>
  <si>
    <r>
      <t>CALCULATEUR DE TEMPS *
Trailwalker Oxfam 2025 - NANCY</t>
    </r>
    <r>
      <rPr>
        <sz val="20"/>
        <rFont val="Arial"/>
        <family val="2"/>
      </rPr>
      <t xml:space="preserve">
</t>
    </r>
    <r>
      <rPr>
        <sz val="14"/>
        <color theme="9"/>
        <rFont val="Arial"/>
        <family val="2"/>
      </rPr>
      <t>(seul les cellules orange sont modifiables)</t>
    </r>
  </si>
  <si>
    <t>Arrivée à :</t>
  </si>
  <si>
    <r>
      <t xml:space="preserve">Etape 2. </t>
    </r>
    <r>
      <rPr>
        <sz val="12"/>
        <rFont val="Arial"/>
        <family val="2"/>
      </rPr>
      <t xml:space="preserve">Entrez le temps de repos que vous prevoyez pour chaque point de contrôle dans la colonne «Temps de repos» (L4 à L11). 
</t>
    </r>
    <r>
      <rPr>
        <u/>
        <sz val="12"/>
        <rFont val="Arial"/>
        <family val="2"/>
      </rPr>
      <t>Exemple:</t>
    </r>
    <r>
      <rPr>
        <sz val="12"/>
        <rFont val="Arial"/>
        <family val="2"/>
      </rPr>
      <t xml:space="preserve"> "h: mm" &gt; "00:45" pause de 45 minutes.</t>
    </r>
  </si>
  <si>
    <r>
      <rPr>
        <b/>
        <sz val="12"/>
        <rFont val="Arial"/>
        <family val="2"/>
      </rPr>
      <t>Etape 1.</t>
    </r>
    <r>
      <rPr>
        <sz val="12"/>
        <rFont val="Arial"/>
        <family val="2"/>
      </rPr>
      <t xml:space="preserve"> Entrez  la vitesse de votre équipe par rapport à la difficultée et en fonction de vos vitesses d'entraînement habituelles (B18 à B21) :</t>
    </r>
  </si>
  <si>
    <t xml:space="preserve">* Tableau indicatif pour vous accompagner dans la gestion du temps. 
** Les difficultés des sections ont été établies en fonction de la distance à parcourir, du dénivelé et du moment de la journée auquel elles se situent (plus difficiles de nuit que de jour). Il est à noter que ces difficultés sont données à titre indicatif, et pourraient varier en fonction de la météo. </t>
  </si>
  <si>
    <r>
      <t xml:space="preserve">CALCULATEUR DE TEMPS *
Trailwalker Oxfam 2025 - NANCY
</t>
    </r>
    <r>
      <rPr>
        <sz val="14"/>
        <color theme="9"/>
        <rFont val="Arial"/>
        <family val="2"/>
      </rPr>
      <t>(seul les cellules orange sont modifiables)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</si>
</sst>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d"/>
    <numFmt numFmtId="166" formatCode="[h]:mm"/>
    <numFmt numFmtId="167" formatCode="[$-F400]h:mm:ss\ AM/PM"/>
  </numFmts>
  <fonts count="13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4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20" fontId="5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20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10" fillId="0" borderId="1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right" vertical="center"/>
    </xf>
    <xf numFmtId="2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20" fontId="5" fillId="0" borderId="0" xfId="0" applyNumberFormat="1" applyFont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20" fontId="6" fillId="4" borderId="4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 wrapText="1"/>
    </xf>
    <xf numFmtId="20" fontId="5" fillId="5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14</xdr:col>
      <xdr:colOff>104262</xdr:colOff>
      <xdr:row>1</xdr:row>
      <xdr:rowOff>80008</xdr:rowOff>
    </xdr:to>
    <xdr:pic>
      <xdr:nvPicPr>
        <xdr:cNvPr id="1068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38406" y="84668"/>
          <a:ext cx="3543451" cy="110568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14</xdr:col>
      <xdr:colOff>102357</xdr:colOff>
      <xdr:row>1</xdr:row>
      <xdr:rowOff>105408</xdr:rowOff>
    </xdr:to>
    <xdr:pic>
      <xdr:nvPicPr>
        <xdr:cNvPr id="2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E31DE8CA-E188-47E2-B2A8-3929707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668" y="86573"/>
          <a:ext cx="3590169" cy="10983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14</xdr:col>
      <xdr:colOff>124582</xdr:colOff>
      <xdr:row>1</xdr:row>
      <xdr:rowOff>72388</xdr:rowOff>
    </xdr:to>
    <xdr:pic>
      <xdr:nvPicPr>
        <xdr:cNvPr id="2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090D27FF-DB4A-4A9C-8BD5-89DE4DC3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668" y="86573"/>
          <a:ext cx="3593979" cy="10983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4"/>
  <sheetViews>
    <sheetView tabSelected="1" zoomScale="60" zoomScaleNormal="60" workbookViewId="0">
      <selection activeCell="E19" sqref="E19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6" width="14" style="3" customWidth="1"/>
  </cols>
  <sheetData>
    <row r="1" spans="1:16" s="4" customFormat="1" ht="87" customHeight="1" thickBot="1" x14ac:dyDescent="0.3">
      <c r="A1" s="65" t="s">
        <v>36</v>
      </c>
      <c r="B1" s="65"/>
      <c r="C1" s="65"/>
      <c r="D1" s="66"/>
      <c r="E1" s="66"/>
      <c r="F1" s="6"/>
      <c r="G1" s="5"/>
      <c r="H1" s="7"/>
      <c r="I1" s="7"/>
      <c r="J1" s="6"/>
      <c r="K1" s="67"/>
      <c r="L1" s="67"/>
      <c r="M1" s="67"/>
      <c r="N1" s="67"/>
      <c r="O1" s="67"/>
      <c r="P1" s="67"/>
    </row>
    <row r="2" spans="1:16" ht="44.25" customHeight="1" thickBot="1" x14ac:dyDescent="0.3">
      <c r="A2" s="10" t="s">
        <v>0</v>
      </c>
      <c r="B2" s="64">
        <v>0.33333333333333331</v>
      </c>
      <c r="C2" s="12">
        <v>42161</v>
      </c>
      <c r="D2" s="39"/>
      <c r="E2" s="38"/>
      <c r="G2" s="13"/>
      <c r="I2" s="8"/>
      <c r="K2" s="68"/>
      <c r="L2" s="68"/>
      <c r="M2" s="68"/>
      <c r="N2" s="68"/>
      <c r="O2" s="68"/>
      <c r="P2" s="68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37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25</v>
      </c>
      <c r="B4" s="16">
        <v>1</v>
      </c>
      <c r="C4" s="60">
        <v>59</v>
      </c>
      <c r="D4" s="60">
        <v>63</v>
      </c>
      <c r="E4" s="17">
        <v>13.3</v>
      </c>
      <c r="F4" s="44">
        <f>INDEX($B$18:$B$21,B4)</f>
        <v>4.7</v>
      </c>
      <c r="G4" s="18">
        <f t="shared" ref="G4:G11" si="0">+E4/F4/24</f>
        <v>0.11790780141843972</v>
      </c>
      <c r="H4" s="15" t="s">
        <v>26</v>
      </c>
      <c r="I4" s="17">
        <f>E4</f>
        <v>13.3</v>
      </c>
      <c r="J4" s="19">
        <f t="shared" ref="J4:J12" si="1">+$E$2+K4</f>
        <v>0.45124113475177302</v>
      </c>
      <c r="K4" s="20">
        <f>+B2+G4</f>
        <v>0.45124113475177302</v>
      </c>
      <c r="L4" s="9">
        <v>6.9444444444444441E-3</v>
      </c>
      <c r="M4" s="20">
        <f t="shared" ref="M4:M12" si="2">+K4+L4</f>
        <v>0.45818557919621744</v>
      </c>
      <c r="N4" s="59">
        <v>0.3888888888888889</v>
      </c>
      <c r="O4" s="57">
        <v>0.46875</v>
      </c>
      <c r="P4" s="21">
        <f>+G4+L4</f>
        <v>0.12485224586288417</v>
      </c>
    </row>
    <row r="5" spans="1:16" s="22" customFormat="1" ht="25.5" customHeight="1" thickBot="1" x14ac:dyDescent="0.3">
      <c r="A5" s="15" t="s">
        <v>26</v>
      </c>
      <c r="B5" s="23">
        <v>4</v>
      </c>
      <c r="C5" s="61">
        <v>244</v>
      </c>
      <c r="D5" s="61">
        <v>81</v>
      </c>
      <c r="E5" s="24">
        <v>13.3</v>
      </c>
      <c r="F5" s="44">
        <f>INDEX($B$18:$B$21,B5)</f>
        <v>3.2</v>
      </c>
      <c r="G5" s="25">
        <f t="shared" si="0"/>
        <v>0.17317708333333334</v>
      </c>
      <c r="H5" s="10" t="s">
        <v>33</v>
      </c>
      <c r="I5" s="24">
        <f t="shared" ref="I5:I12" si="3">I4+E5</f>
        <v>26.6</v>
      </c>
      <c r="J5" s="26">
        <f t="shared" si="1"/>
        <v>0.63136266252955076</v>
      </c>
      <c r="K5" s="27">
        <f t="shared" ref="K5:K12" si="4">+M4+G5</f>
        <v>0.63136266252955076</v>
      </c>
      <c r="L5" s="9">
        <v>6.9444444444444441E-3</v>
      </c>
      <c r="M5" s="27">
        <f t="shared" si="2"/>
        <v>0.63830710697399518</v>
      </c>
      <c r="N5" s="59">
        <v>0.4826388888888889</v>
      </c>
      <c r="O5" s="57">
        <v>0.65277777777777779</v>
      </c>
      <c r="P5" s="28">
        <f>+P4+G5+L5</f>
        <v>0.30497377364066192</v>
      </c>
    </row>
    <row r="6" spans="1:16" s="22" customFormat="1" ht="25.5" customHeight="1" thickBot="1" x14ac:dyDescent="0.3">
      <c r="A6" s="10" t="s">
        <v>33</v>
      </c>
      <c r="B6" s="23">
        <v>2</v>
      </c>
      <c r="C6" s="61">
        <v>132</v>
      </c>
      <c r="D6" s="61">
        <v>224</v>
      </c>
      <c r="E6" s="24">
        <v>10.199999999999999</v>
      </c>
      <c r="F6" s="44">
        <f>INDEX($B$18:$B$21,B6)</f>
        <v>4.2</v>
      </c>
      <c r="G6" s="25">
        <f t="shared" si="0"/>
        <v>0.10119047619047618</v>
      </c>
      <c r="H6" s="10" t="s">
        <v>34</v>
      </c>
      <c r="I6" s="24">
        <f t="shared" si="3"/>
        <v>36.799999999999997</v>
      </c>
      <c r="J6" s="26">
        <f t="shared" si="1"/>
        <v>0.73949758316447134</v>
      </c>
      <c r="K6" s="27">
        <f t="shared" si="4"/>
        <v>0.73949758316447134</v>
      </c>
      <c r="L6" s="9">
        <v>1.3888888888888888E-2</v>
      </c>
      <c r="M6" s="27">
        <f t="shared" si="2"/>
        <v>0.75338647205336018</v>
      </c>
      <c r="N6" s="59">
        <v>0.54861111111111116</v>
      </c>
      <c r="O6" s="57">
        <v>0.76388888888888884</v>
      </c>
      <c r="P6" s="28">
        <f>+P5+G6+L6</f>
        <v>0.42005313872002698</v>
      </c>
    </row>
    <row r="7" spans="1:16" s="22" customFormat="1" ht="25.5" customHeight="1" thickBot="1" x14ac:dyDescent="0.3">
      <c r="A7" s="10" t="s">
        <v>34</v>
      </c>
      <c r="B7" s="23">
        <v>4</v>
      </c>
      <c r="C7" s="61">
        <v>242</v>
      </c>
      <c r="D7" s="61">
        <v>278</v>
      </c>
      <c r="E7" s="24">
        <v>12.8</v>
      </c>
      <c r="F7" s="44" cm="1">
        <f t="array" ref="F7">INDEX($B$18:$B$21,B7)</f>
        <v>3.2</v>
      </c>
      <c r="G7" s="25">
        <f t="shared" si="0"/>
        <v>0.16666666666666666</v>
      </c>
      <c r="H7" s="10" t="s">
        <v>27</v>
      </c>
      <c r="I7" s="24">
        <f t="shared" si="3"/>
        <v>49.599999999999994</v>
      </c>
      <c r="J7" s="26">
        <f t="shared" si="1"/>
        <v>0.92005313872002681</v>
      </c>
      <c r="K7" s="27">
        <f t="shared" si="4"/>
        <v>0.92005313872002681</v>
      </c>
      <c r="L7" s="9">
        <v>4.1666666666666664E-2</v>
      </c>
      <c r="M7" s="27">
        <f t="shared" si="2"/>
        <v>0.96171980538669344</v>
      </c>
      <c r="N7" s="59">
        <v>0.63888888888888884</v>
      </c>
      <c r="O7" s="57">
        <v>0.97222222222222221</v>
      </c>
      <c r="P7" s="28">
        <f t="shared" ref="P7:P12" si="5">+P6+G7+L7</f>
        <v>0.62838647205336029</v>
      </c>
    </row>
    <row r="8" spans="1:16" s="22" customFormat="1" ht="25.5" customHeight="1" thickBot="1" x14ac:dyDescent="0.3">
      <c r="A8" s="10" t="s">
        <v>27</v>
      </c>
      <c r="B8" s="23">
        <v>2</v>
      </c>
      <c r="C8" s="61">
        <v>68</v>
      </c>
      <c r="D8" s="61">
        <v>96</v>
      </c>
      <c r="E8" s="24">
        <v>9.3000000000000007</v>
      </c>
      <c r="F8" s="44" cm="1">
        <f t="array" ref="F8">INDEX($B$18:$B$21,B8)</f>
        <v>4.2</v>
      </c>
      <c r="G8" s="25">
        <f t="shared" si="0"/>
        <v>9.2261904761904767E-2</v>
      </c>
      <c r="H8" s="10" t="s">
        <v>28</v>
      </c>
      <c r="I8" s="24">
        <f t="shared" si="3"/>
        <v>58.899999999999991</v>
      </c>
      <c r="J8" s="26">
        <f t="shared" si="1"/>
        <v>1.0539817101485982</v>
      </c>
      <c r="K8" s="27">
        <f t="shared" si="4"/>
        <v>1.0539817101485982</v>
      </c>
      <c r="L8" s="9">
        <v>2.0833333333333332E-2</v>
      </c>
      <c r="M8" s="27">
        <f>+K8+L8</f>
        <v>1.0748150434819315</v>
      </c>
      <c r="N8" s="59">
        <v>0.70138888888888884</v>
      </c>
      <c r="O8" s="57">
        <v>8.6805555555555552E-2</v>
      </c>
      <c r="P8" s="28">
        <f t="shared" si="5"/>
        <v>0.74148171014859843</v>
      </c>
    </row>
    <row r="9" spans="1:16" s="22" customFormat="1" ht="25.5" customHeight="1" thickBot="1" x14ac:dyDescent="0.3">
      <c r="A9" s="10" t="s">
        <v>28</v>
      </c>
      <c r="B9" s="23">
        <v>2</v>
      </c>
      <c r="C9" s="61">
        <v>141</v>
      </c>
      <c r="D9" s="61">
        <v>114</v>
      </c>
      <c r="E9" s="24">
        <v>9.4</v>
      </c>
      <c r="F9" s="44" cm="1">
        <f t="array" ref="F9">INDEX($B$18:$B$21,B9)</f>
        <v>4.2</v>
      </c>
      <c r="G9" s="25">
        <f>+E9/F9/24</f>
        <v>9.3253968253968256E-2</v>
      </c>
      <c r="H9" s="10" t="s">
        <v>29</v>
      </c>
      <c r="I9" s="24">
        <f t="shared" si="3"/>
        <v>68.3</v>
      </c>
      <c r="J9" s="26">
        <f t="shared" si="1"/>
        <v>1.1680690117358998</v>
      </c>
      <c r="K9" s="27">
        <f>+M8+G9</f>
        <v>1.1680690117358998</v>
      </c>
      <c r="L9" s="9">
        <v>1.7361111111111112E-2</v>
      </c>
      <c r="M9" s="27">
        <f t="shared" si="2"/>
        <v>1.185430122847011</v>
      </c>
      <c r="N9" s="59">
        <v>0.76736111111111116</v>
      </c>
      <c r="O9" s="57">
        <v>0.19791666666666666</v>
      </c>
      <c r="P9" s="28">
        <f t="shared" si="5"/>
        <v>0.85209678951367784</v>
      </c>
    </row>
    <row r="10" spans="1:16" s="22" customFormat="1" ht="25.5" customHeight="1" thickBot="1" x14ac:dyDescent="0.3">
      <c r="A10" s="10" t="s">
        <v>29</v>
      </c>
      <c r="B10" s="23">
        <v>2</v>
      </c>
      <c r="C10" s="61">
        <v>234</v>
      </c>
      <c r="D10" s="61">
        <v>139</v>
      </c>
      <c r="E10" s="24">
        <v>11.3</v>
      </c>
      <c r="F10" s="44" cm="1">
        <f t="array" ref="F10">INDEX($B$18:$B$21,B10)</f>
        <v>4.2</v>
      </c>
      <c r="G10" s="25">
        <f t="shared" si="0"/>
        <v>0.11210317460317461</v>
      </c>
      <c r="H10" s="10" t="s">
        <v>30</v>
      </c>
      <c r="I10" s="24">
        <f t="shared" si="3"/>
        <v>79.599999999999994</v>
      </c>
      <c r="J10" s="26">
        <f t="shared" si="1"/>
        <v>1.2975332974501856</v>
      </c>
      <c r="K10" s="27">
        <f t="shared" si="4"/>
        <v>1.2975332974501856</v>
      </c>
      <c r="L10" s="9">
        <v>2.0833333333333332E-2</v>
      </c>
      <c r="M10" s="27">
        <f t="shared" si="2"/>
        <v>1.3183666307835189</v>
      </c>
      <c r="N10" s="59">
        <v>0.84027777777777779</v>
      </c>
      <c r="O10" s="57">
        <v>0.33333333333333331</v>
      </c>
      <c r="P10" s="28">
        <f t="shared" si="5"/>
        <v>0.98503329745018586</v>
      </c>
    </row>
    <row r="11" spans="1:16" s="22" customFormat="1" ht="25.5" customHeight="1" thickBot="1" x14ac:dyDescent="0.3">
      <c r="A11" s="10" t="s">
        <v>30</v>
      </c>
      <c r="B11" s="23">
        <v>4</v>
      </c>
      <c r="C11" s="61">
        <v>215</v>
      </c>
      <c r="D11" s="61">
        <v>315</v>
      </c>
      <c r="E11" s="24">
        <v>13.2</v>
      </c>
      <c r="F11" s="44" cm="1">
        <f t="array" ref="F11">INDEX($B$18:$B$21,B11)</f>
        <v>3.2</v>
      </c>
      <c r="G11" s="25">
        <f t="shared" si="0"/>
        <v>0.17187499999999997</v>
      </c>
      <c r="H11" s="10" t="s">
        <v>31</v>
      </c>
      <c r="I11" s="24">
        <f t="shared" si="3"/>
        <v>92.8</v>
      </c>
      <c r="J11" s="26" t="s">
        <v>15</v>
      </c>
      <c r="K11" s="27">
        <f t="shared" si="4"/>
        <v>1.4902416307835189</v>
      </c>
      <c r="L11" s="9">
        <v>2.0833333333333332E-2</v>
      </c>
      <c r="M11" s="27">
        <f t="shared" si="2"/>
        <v>1.5110749641168522</v>
      </c>
      <c r="N11" s="59">
        <v>0.93402777777777779</v>
      </c>
      <c r="O11" s="57">
        <v>0.52083333333333337</v>
      </c>
      <c r="P11" s="28">
        <f t="shared" si="5"/>
        <v>1.1777416307835191</v>
      </c>
    </row>
    <row r="12" spans="1:16" s="22" customFormat="1" ht="25.5" customHeight="1" thickBot="1" x14ac:dyDescent="0.3">
      <c r="A12" s="10" t="s">
        <v>31</v>
      </c>
      <c r="B12" s="23">
        <v>2</v>
      </c>
      <c r="C12" s="61">
        <v>50</v>
      </c>
      <c r="D12" s="61">
        <v>65</v>
      </c>
      <c r="E12" s="24">
        <v>7.2</v>
      </c>
      <c r="F12" s="44" cm="1">
        <f t="array" ref="F12">INDEX($B$18:$B$21,B12)</f>
        <v>4.2</v>
      </c>
      <c r="G12" s="25">
        <f>+E12/F12/24</f>
        <v>7.1428571428571425E-2</v>
      </c>
      <c r="H12" s="15" t="s">
        <v>32</v>
      </c>
      <c r="I12" s="58">
        <f t="shared" si="3"/>
        <v>100</v>
      </c>
      <c r="J12" s="29">
        <f t="shared" si="1"/>
        <v>1.5825035355454236</v>
      </c>
      <c r="K12" s="11">
        <f t="shared" si="4"/>
        <v>1.5825035355454236</v>
      </c>
      <c r="L12" s="9"/>
      <c r="M12" s="27">
        <f t="shared" si="2"/>
        <v>1.5825035355454236</v>
      </c>
      <c r="N12" s="59">
        <v>0.98263888888888884</v>
      </c>
      <c r="O12" s="57">
        <v>0.58333333333333337</v>
      </c>
      <c r="P12" s="28">
        <f t="shared" si="5"/>
        <v>1.2491702022120905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1.0998646466565349</v>
      </c>
      <c r="H13" s="35"/>
      <c r="I13" s="32"/>
      <c r="J13" s="36"/>
      <c r="K13" s="35" t="s">
        <v>17</v>
      </c>
      <c r="L13" s="34">
        <f>SUM(L4:L12)</f>
        <v>0.14930555555555558</v>
      </c>
      <c r="M13" s="36"/>
      <c r="N13" s="36"/>
      <c r="O13" s="36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1.2491702022120905</v>
      </c>
      <c r="H14" s="36"/>
      <c r="I14" s="32"/>
      <c r="J14" s="36"/>
      <c r="K14" s="36"/>
      <c r="L14" s="36"/>
      <c r="M14" s="36"/>
      <c r="N14" s="36"/>
      <c r="O14" s="36"/>
      <c r="P14" s="37"/>
    </row>
    <row r="15" spans="1:16" s="4" customFormat="1" ht="45.75" customHeight="1" thickTop="1" thickBot="1" x14ac:dyDescent="0.3">
      <c r="A15" s="73" t="s">
        <v>35</v>
      </c>
      <c r="B15" s="74"/>
      <c r="C15" s="47"/>
      <c r="D15" s="47"/>
      <c r="F15"/>
      <c r="G15"/>
      <c r="H15"/>
      <c r="I15"/>
      <c r="J15"/>
      <c r="K15"/>
      <c r="L15"/>
      <c r="M15"/>
      <c r="N15"/>
      <c r="O15"/>
      <c r="P15"/>
    </row>
    <row r="16" spans="1:16" s="4" customFormat="1" ht="79.8" customHeight="1" x14ac:dyDescent="0.25">
      <c r="A16" s="71" t="s">
        <v>39</v>
      </c>
      <c r="B16" s="72"/>
      <c r="D16" s="77" t="s">
        <v>40</v>
      </c>
      <c r="E16" s="77"/>
      <c r="F16" s="77"/>
      <c r="G16" s="77"/>
      <c r="H16" s="77"/>
      <c r="I16" s="77"/>
      <c r="J16" s="77"/>
      <c r="K16" s="77"/>
      <c r="L16" s="77"/>
      <c r="M16" s="77"/>
      <c r="N16" s="55"/>
      <c r="O16" s="55"/>
      <c r="P16"/>
    </row>
    <row r="17" spans="1:16" s="4" customFormat="1" ht="25.5" customHeight="1" x14ac:dyDescent="0.25">
      <c r="A17" s="75" t="s">
        <v>19</v>
      </c>
      <c r="B17" s="76"/>
      <c r="C17" s="4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/>
      <c r="O17"/>
      <c r="P17"/>
    </row>
    <row r="18" spans="1:16" s="4" customFormat="1" ht="24.75" customHeight="1" x14ac:dyDescent="0.25">
      <c r="A18" s="51" t="s">
        <v>20</v>
      </c>
      <c r="B18" s="52">
        <v>4.7</v>
      </c>
      <c r="C18" s="49"/>
      <c r="D18" s="49"/>
      <c r="E18" s="50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75" customHeight="1" x14ac:dyDescent="0.25">
      <c r="A19" s="51" t="s">
        <v>21</v>
      </c>
      <c r="B19" s="53">
        <v>4.2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22</v>
      </c>
      <c r="B20" s="53">
        <v>3.7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thickBot="1" x14ac:dyDescent="0.3">
      <c r="A21" s="51" t="s">
        <v>23</v>
      </c>
      <c r="B21" s="54">
        <v>3.2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93" customHeight="1" thickBot="1" x14ac:dyDescent="0.3">
      <c r="A22" s="69" t="s">
        <v>38</v>
      </c>
      <c r="B22" s="70"/>
      <c r="E22" s="6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57" customHeight="1" x14ac:dyDescent="0.25">
      <c r="E23" s="5"/>
      <c r="F23" s="6"/>
      <c r="G23" s="5"/>
      <c r="H23" s="7"/>
      <c r="I23" s="7"/>
      <c r="J23" s="6"/>
      <c r="K23" s="7"/>
      <c r="L23" s="7"/>
      <c r="M23" s="7"/>
      <c r="N23" s="7"/>
      <c r="O23" s="7"/>
      <c r="P23" s="7"/>
    </row>
    <row r="24" spans="1:16" s="4" customFormat="1" x14ac:dyDescent="0.25">
      <c r="A24"/>
      <c r="B24"/>
      <c r="C24"/>
      <c r="D24"/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</sheetData>
  <sheetProtection algorithmName="SHA-512" hashValue="XRDZF/sE/5wSPMkcCMDGs43UVpeofW3vKnFMwqZXOt/1dszKD94+q/1F3uUVO0ms9y2mqX/BHpfwkDZ3zI/ajw==" saltValue="dpZ/P8qsJGrrfQmIlHBDCg==" spinCount="100000" sheet="1" objects="1" scenarios="1"/>
  <protectedRanges>
    <protectedRange algorithmName="SHA-512" hashValue="vXWFZXbVOTWOYOgTxKz32i7xrQl0JHTf2IVtLdlz/ln6w+qfpZOcIrt96jWfS+MdT/Qxe4DaJdaR3H9vOihU6g==" saltValue="AL3M94dk2sPdZvcQG1G4Qw==" spinCount="100000" sqref="L4:L11" name="Temps de pause"/>
    <protectedRange algorithmName="SHA-512" hashValue="Xs9bnjzLXBTRwje4YZ5XhXmG4nW0bxBZls7A2zC1AFkoCP9hpSK+3W9noW0TqYR/zZOttAdohmGjuI9rbJQAtg==" saltValue="IVVxoXXv7jlrzEW/LyfruA==" spinCount="100000" sqref="B18:B21" name="Vitesses de marche"/>
  </protectedRanges>
  <mergeCells count="6">
    <mergeCell ref="K1:P2"/>
    <mergeCell ref="A22:B22"/>
    <mergeCell ref="A16:B16"/>
    <mergeCell ref="A15:B15"/>
    <mergeCell ref="A17:B17"/>
    <mergeCell ref="D16:M16"/>
  </mergeCells>
  <phoneticPr fontId="0" type="noConversion"/>
  <conditionalFormatting sqref="G13:G14">
    <cfRule type="expression" dxfId="5" priority="2">
      <formula>IF($G$14&gt;1.25055,TRUE)</formula>
    </cfRule>
  </conditionalFormatting>
  <conditionalFormatting sqref="L13">
    <cfRule type="expression" dxfId="4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60" zoomScaleNormal="60" workbookViewId="0">
      <selection activeCell="B2" sqref="B2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6" width="14" style="3" customWidth="1"/>
  </cols>
  <sheetData>
    <row r="1" spans="1:16" s="4" customFormat="1" ht="85.2" customHeight="1" thickBot="1" x14ac:dyDescent="0.3">
      <c r="A1" s="65" t="s">
        <v>36</v>
      </c>
      <c r="B1" s="65"/>
      <c r="C1" s="65"/>
      <c r="D1" s="66"/>
      <c r="E1" s="66"/>
      <c r="F1" s="6"/>
      <c r="G1" s="5"/>
      <c r="H1" s="7"/>
      <c r="I1" s="7"/>
      <c r="J1" s="6"/>
      <c r="K1" s="67"/>
      <c r="L1" s="67"/>
      <c r="M1" s="67"/>
      <c r="N1" s="67"/>
      <c r="O1" s="67"/>
      <c r="P1" s="67"/>
    </row>
    <row r="2" spans="1:16" ht="44.25" customHeight="1" thickBot="1" x14ac:dyDescent="0.3">
      <c r="A2" s="10" t="s">
        <v>0</v>
      </c>
      <c r="B2" s="64">
        <v>0.33333333333333331</v>
      </c>
      <c r="C2" s="12">
        <v>42161</v>
      </c>
      <c r="D2" s="39"/>
      <c r="E2" s="38"/>
      <c r="G2" s="13"/>
      <c r="I2" s="8"/>
      <c r="K2" s="68"/>
      <c r="L2" s="68"/>
      <c r="M2" s="68"/>
      <c r="N2" s="68"/>
      <c r="O2" s="68"/>
      <c r="P2" s="68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37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25</v>
      </c>
      <c r="B4" s="16">
        <v>1</v>
      </c>
      <c r="C4" s="60">
        <v>59</v>
      </c>
      <c r="D4" s="60">
        <v>63</v>
      </c>
      <c r="E4" s="17">
        <v>13.3</v>
      </c>
      <c r="F4" s="44" cm="1">
        <f t="array" ref="F4">INDEX($B$18:$B$21,B4)</f>
        <v>5.6</v>
      </c>
      <c r="G4" s="18">
        <f t="shared" ref="G4:G8" si="0">+E4/F4/24</f>
        <v>9.8958333333333356E-2</v>
      </c>
      <c r="H4" s="15" t="s">
        <v>26</v>
      </c>
      <c r="I4" s="17">
        <f>E4</f>
        <v>13.3</v>
      </c>
      <c r="J4" s="19">
        <f t="shared" ref="J4:J10" si="1">+$E$2+K4</f>
        <v>0.43229166666666669</v>
      </c>
      <c r="K4" s="20">
        <f>+B2+G4</f>
        <v>0.43229166666666669</v>
      </c>
      <c r="L4" s="9">
        <v>6.9444444444444441E-3</v>
      </c>
      <c r="M4" s="20">
        <f t="shared" ref="M4:M7" si="2">+K4+L4</f>
        <v>0.4392361111111111</v>
      </c>
      <c r="N4" s="59">
        <v>0.3888888888888889</v>
      </c>
      <c r="O4" s="57">
        <v>0.46875</v>
      </c>
      <c r="P4" s="21">
        <f>+G4+L4</f>
        <v>0.1059027777777778</v>
      </c>
    </row>
    <row r="5" spans="1:16" s="22" customFormat="1" ht="25.5" customHeight="1" thickBot="1" x14ac:dyDescent="0.3">
      <c r="A5" s="15" t="s">
        <v>26</v>
      </c>
      <c r="B5" s="23">
        <v>4</v>
      </c>
      <c r="C5" s="61">
        <v>244</v>
      </c>
      <c r="D5" s="61">
        <v>81</v>
      </c>
      <c r="E5" s="24">
        <v>13.3</v>
      </c>
      <c r="F5" s="44" cm="1">
        <f t="array" ref="F5">INDEX($B$18:$B$21,B5)</f>
        <v>4.2</v>
      </c>
      <c r="G5" s="25">
        <f t="shared" si="0"/>
        <v>0.13194444444444445</v>
      </c>
      <c r="H5" s="10" t="s">
        <v>33</v>
      </c>
      <c r="I5" s="24">
        <f t="shared" ref="I5:I12" si="3">I4+E5</f>
        <v>26.6</v>
      </c>
      <c r="J5" s="26">
        <f t="shared" si="1"/>
        <v>0.57118055555555558</v>
      </c>
      <c r="K5" s="27">
        <f t="shared" ref="K5:K8" si="4">+M4+G5</f>
        <v>0.57118055555555558</v>
      </c>
      <c r="L5" s="9">
        <v>1.0416666666666666E-2</v>
      </c>
      <c r="M5" s="27">
        <f t="shared" si="2"/>
        <v>0.58159722222222221</v>
      </c>
      <c r="N5" s="59">
        <v>0.4826388888888889</v>
      </c>
      <c r="O5" s="57">
        <v>0.65277777777777779</v>
      </c>
      <c r="P5" s="28">
        <f t="shared" ref="P5:P12" si="5">+P4+G5+L5</f>
        <v>0.24826388888888892</v>
      </c>
    </row>
    <row r="6" spans="1:16" s="22" customFormat="1" ht="25.5" customHeight="1" thickBot="1" x14ac:dyDescent="0.3">
      <c r="A6" s="10" t="s">
        <v>33</v>
      </c>
      <c r="B6" s="23">
        <v>2</v>
      </c>
      <c r="C6" s="61">
        <v>132</v>
      </c>
      <c r="D6" s="61">
        <v>224</v>
      </c>
      <c r="E6" s="24">
        <v>10.199999999999999</v>
      </c>
      <c r="F6" s="44" cm="1">
        <f t="array" ref="F6">INDEX($B$18:$B$21,B6)</f>
        <v>5.2</v>
      </c>
      <c r="G6" s="25">
        <f t="shared" si="0"/>
        <v>8.1730769230769218E-2</v>
      </c>
      <c r="H6" s="10" t="s">
        <v>34</v>
      </c>
      <c r="I6" s="24">
        <f t="shared" si="3"/>
        <v>36.799999999999997</v>
      </c>
      <c r="J6" s="26">
        <f t="shared" si="1"/>
        <v>0.66332799145299148</v>
      </c>
      <c r="K6" s="27">
        <f t="shared" si="4"/>
        <v>0.66332799145299148</v>
      </c>
      <c r="L6" s="9">
        <v>1.0416666666666666E-2</v>
      </c>
      <c r="M6" s="27">
        <f t="shared" si="2"/>
        <v>0.67374465811965811</v>
      </c>
      <c r="N6" s="59">
        <v>0.54861111111111116</v>
      </c>
      <c r="O6" s="57">
        <v>0.76388888888888884</v>
      </c>
      <c r="P6" s="28">
        <f t="shared" si="5"/>
        <v>0.3404113247863248</v>
      </c>
    </row>
    <row r="7" spans="1:16" s="22" customFormat="1" ht="25.5" customHeight="1" thickBot="1" x14ac:dyDescent="0.3">
      <c r="A7" s="10" t="s">
        <v>34</v>
      </c>
      <c r="B7" s="23">
        <v>4</v>
      </c>
      <c r="C7" s="61">
        <v>242</v>
      </c>
      <c r="D7" s="61">
        <v>278</v>
      </c>
      <c r="E7" s="24">
        <v>12.8</v>
      </c>
      <c r="F7" s="44" cm="1">
        <f t="array" ref="F7">INDEX($B$18:$B$21,B7)</f>
        <v>4.2</v>
      </c>
      <c r="G7" s="25">
        <f t="shared" si="0"/>
        <v>0.12698412698412698</v>
      </c>
      <c r="H7" s="10" t="s">
        <v>27</v>
      </c>
      <c r="I7" s="24">
        <f t="shared" si="3"/>
        <v>49.599999999999994</v>
      </c>
      <c r="J7" s="26">
        <f t="shared" si="1"/>
        <v>0.80072878510378509</v>
      </c>
      <c r="K7" s="27">
        <f t="shared" si="4"/>
        <v>0.80072878510378509</v>
      </c>
      <c r="L7" s="9">
        <v>3.4722222222222224E-2</v>
      </c>
      <c r="M7" s="27">
        <f t="shared" si="2"/>
        <v>0.8354510073260073</v>
      </c>
      <c r="N7" s="59">
        <v>0.63888888888888884</v>
      </c>
      <c r="O7" s="57">
        <v>0.97222222222222221</v>
      </c>
      <c r="P7" s="28">
        <f t="shared" si="5"/>
        <v>0.50211767399267404</v>
      </c>
    </row>
    <row r="8" spans="1:16" s="22" customFormat="1" ht="25.5" customHeight="1" thickBot="1" x14ac:dyDescent="0.3">
      <c r="A8" s="10" t="s">
        <v>27</v>
      </c>
      <c r="B8" s="23">
        <v>2</v>
      </c>
      <c r="C8" s="61">
        <v>68</v>
      </c>
      <c r="D8" s="61">
        <v>96</v>
      </c>
      <c r="E8" s="24">
        <v>9.3000000000000007</v>
      </c>
      <c r="F8" s="44" cm="1">
        <f t="array" ref="F8">INDEX($B$18:$B$21,B8)</f>
        <v>5.2</v>
      </c>
      <c r="G8" s="25">
        <f t="shared" si="0"/>
        <v>7.4519230769230768E-2</v>
      </c>
      <c r="H8" s="10" t="s">
        <v>28</v>
      </c>
      <c r="I8" s="24">
        <f t="shared" si="3"/>
        <v>58.899999999999991</v>
      </c>
      <c r="J8" s="26">
        <f t="shared" si="1"/>
        <v>0.90997023809523803</v>
      </c>
      <c r="K8" s="27">
        <f t="shared" si="4"/>
        <v>0.90997023809523803</v>
      </c>
      <c r="L8" s="9">
        <v>1.7361111111111112E-2</v>
      </c>
      <c r="M8" s="27">
        <f>+K8+L8</f>
        <v>0.92733134920634919</v>
      </c>
      <c r="N8" s="59">
        <v>0.70138888888888884</v>
      </c>
      <c r="O8" s="57">
        <v>8.6805555555555552E-2</v>
      </c>
      <c r="P8" s="28">
        <f t="shared" si="5"/>
        <v>0.59399801587301593</v>
      </c>
    </row>
    <row r="9" spans="1:16" s="22" customFormat="1" ht="25.5" customHeight="1" thickBot="1" x14ac:dyDescent="0.3">
      <c r="A9" s="10" t="s">
        <v>28</v>
      </c>
      <c r="B9" s="23">
        <v>2</v>
      </c>
      <c r="C9" s="61">
        <v>141</v>
      </c>
      <c r="D9" s="61">
        <v>114</v>
      </c>
      <c r="E9" s="24">
        <v>9.4</v>
      </c>
      <c r="F9" s="44" cm="1">
        <f t="array" ref="F9">INDEX($B$18:$B$21,B9)</f>
        <v>5.2</v>
      </c>
      <c r="G9" s="25">
        <f>+E9/F9/24</f>
        <v>7.5320512820512817E-2</v>
      </c>
      <c r="H9" s="10" t="s">
        <v>29</v>
      </c>
      <c r="I9" s="24">
        <f t="shared" si="3"/>
        <v>68.3</v>
      </c>
      <c r="J9" s="26">
        <f t="shared" si="1"/>
        <v>1.0026518620268621</v>
      </c>
      <c r="K9" s="27">
        <f>+M8+G9</f>
        <v>1.0026518620268621</v>
      </c>
      <c r="L9" s="9">
        <v>1.3888888888888888E-2</v>
      </c>
      <c r="M9" s="27">
        <f t="shared" ref="M9:M11" si="6">+K9+L9</f>
        <v>1.0165407509157509</v>
      </c>
      <c r="N9" s="59">
        <v>0.76736111111111116</v>
      </c>
      <c r="O9" s="57">
        <v>0.19791666666666666</v>
      </c>
      <c r="P9" s="28">
        <f t="shared" si="5"/>
        <v>0.68320741758241754</v>
      </c>
    </row>
    <row r="10" spans="1:16" s="22" customFormat="1" ht="25.5" customHeight="1" thickBot="1" x14ac:dyDescent="0.3">
      <c r="A10" s="10" t="s">
        <v>29</v>
      </c>
      <c r="B10" s="23">
        <v>2</v>
      </c>
      <c r="C10" s="61">
        <v>234</v>
      </c>
      <c r="D10" s="61">
        <v>139</v>
      </c>
      <c r="E10" s="24">
        <v>11.3</v>
      </c>
      <c r="F10" s="44" cm="1">
        <f t="array" ref="F10">INDEX($B$18:$B$21,B10)</f>
        <v>5.2</v>
      </c>
      <c r="G10" s="25">
        <f t="shared" ref="G10:G11" si="7">+E10/F10/24</f>
        <v>9.0544871794871806E-2</v>
      </c>
      <c r="H10" s="10" t="s">
        <v>30</v>
      </c>
      <c r="I10" s="24">
        <f t="shared" si="3"/>
        <v>79.599999999999994</v>
      </c>
      <c r="J10" s="26">
        <f t="shared" si="1"/>
        <v>1.1070856227106227</v>
      </c>
      <c r="K10" s="27">
        <f t="shared" ref="K10:K12" si="8">+M9+G10</f>
        <v>1.1070856227106227</v>
      </c>
      <c r="L10" s="9">
        <v>2.0833333333333332E-2</v>
      </c>
      <c r="M10" s="27">
        <f t="shared" si="6"/>
        <v>1.127918956043956</v>
      </c>
      <c r="N10" s="59">
        <v>0.84027777777777779</v>
      </c>
      <c r="O10" s="57">
        <v>0.33333333333333331</v>
      </c>
      <c r="P10" s="28">
        <f t="shared" si="5"/>
        <v>0.79458562271062272</v>
      </c>
    </row>
    <row r="11" spans="1:16" s="22" customFormat="1" ht="25.5" customHeight="1" thickBot="1" x14ac:dyDescent="0.3">
      <c r="A11" s="10" t="s">
        <v>30</v>
      </c>
      <c r="B11" s="23">
        <v>4</v>
      </c>
      <c r="C11" s="61">
        <v>215</v>
      </c>
      <c r="D11" s="61">
        <v>315</v>
      </c>
      <c r="E11" s="24">
        <v>13.2</v>
      </c>
      <c r="F11" s="44" cm="1">
        <f t="array" ref="F11">INDEX($B$18:$B$21,B11)</f>
        <v>4.2</v>
      </c>
      <c r="G11" s="25">
        <f t="shared" si="7"/>
        <v>0.13095238095238093</v>
      </c>
      <c r="H11" s="10" t="s">
        <v>31</v>
      </c>
      <c r="I11" s="24">
        <f t="shared" si="3"/>
        <v>92.8</v>
      </c>
      <c r="J11" s="26" t="s">
        <v>15</v>
      </c>
      <c r="K11" s="27">
        <f t="shared" si="8"/>
        <v>1.2588713369963369</v>
      </c>
      <c r="L11" s="9">
        <v>1.3888888888888888E-2</v>
      </c>
      <c r="M11" s="27">
        <f t="shared" si="6"/>
        <v>1.2727602258852257</v>
      </c>
      <c r="N11" s="59">
        <v>0.93402777777777779</v>
      </c>
      <c r="O11" s="57">
        <v>0.52083333333333337</v>
      </c>
      <c r="P11" s="28">
        <f t="shared" si="5"/>
        <v>0.93942689255189249</v>
      </c>
    </row>
    <row r="12" spans="1:16" s="22" customFormat="1" ht="25.5" customHeight="1" thickBot="1" x14ac:dyDescent="0.3">
      <c r="A12" s="10" t="s">
        <v>31</v>
      </c>
      <c r="B12" s="23">
        <v>2</v>
      </c>
      <c r="C12" s="61">
        <v>50</v>
      </c>
      <c r="D12" s="61">
        <v>65</v>
      </c>
      <c r="E12" s="24">
        <v>7.2</v>
      </c>
      <c r="F12" s="44" cm="1">
        <f t="array" ref="F12">INDEX($B$18:$B$21,B12)</f>
        <v>5.2</v>
      </c>
      <c r="G12" s="25">
        <f>+E12/F12/24</f>
        <v>5.7692307692307689E-2</v>
      </c>
      <c r="H12" s="15" t="s">
        <v>32</v>
      </c>
      <c r="I12" s="58">
        <f t="shared" si="3"/>
        <v>100</v>
      </c>
      <c r="J12" s="29">
        <f t="shared" ref="J12" si="9">+$E$2+K12</f>
        <v>1.3304525335775335</v>
      </c>
      <c r="K12" s="11">
        <f t="shared" si="8"/>
        <v>1.3304525335775335</v>
      </c>
      <c r="L12" s="62"/>
      <c r="M12" s="57"/>
      <c r="N12" s="59">
        <v>0.98263888888888884</v>
      </c>
      <c r="O12" s="57">
        <v>0.58333333333333337</v>
      </c>
      <c r="P12" s="28">
        <f t="shared" si="5"/>
        <v>0.9971192002442002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0.86864697802197799</v>
      </c>
      <c r="H13" s="35"/>
      <c r="I13" s="32"/>
      <c r="J13" s="36"/>
      <c r="K13" s="35" t="s">
        <v>17</v>
      </c>
      <c r="L13" s="34">
        <f>SUM(L4:L12)</f>
        <v>0.12847222222222221</v>
      </c>
      <c r="M13" s="36"/>
      <c r="N13" s="36"/>
      <c r="O13" s="37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0.9971192002442002</v>
      </c>
      <c r="H14" s="36"/>
      <c r="I14" s="32"/>
      <c r="J14" s="36"/>
      <c r="K14" s="36"/>
      <c r="L14" s="36"/>
      <c r="M14" s="36"/>
      <c r="N14" s="36"/>
      <c r="O14" s="36"/>
    </row>
    <row r="15" spans="1:16" s="4" customFormat="1" ht="45.75" customHeight="1" thickTop="1" thickBot="1" x14ac:dyDescent="0.3">
      <c r="A15" s="73" t="s">
        <v>35</v>
      </c>
      <c r="B15" s="78"/>
      <c r="C15" s="47"/>
      <c r="D15" s="47"/>
      <c r="F15"/>
      <c r="G15"/>
      <c r="H15"/>
      <c r="I15"/>
      <c r="J15"/>
      <c r="K15"/>
      <c r="L15"/>
      <c r="M15"/>
      <c r="N15"/>
      <c r="O15"/>
      <c r="P15"/>
    </row>
    <row r="16" spans="1:16" s="4" customFormat="1" ht="81.599999999999994" customHeight="1" x14ac:dyDescent="0.25">
      <c r="A16" s="71" t="s">
        <v>39</v>
      </c>
      <c r="B16" s="72"/>
      <c r="D16" s="77" t="s">
        <v>40</v>
      </c>
      <c r="E16" s="77"/>
      <c r="F16" s="77"/>
      <c r="G16" s="77"/>
      <c r="H16" s="77"/>
      <c r="I16" s="77"/>
      <c r="J16" s="77"/>
      <c r="K16" s="77"/>
      <c r="L16" s="77"/>
      <c r="M16" s="77"/>
      <c r="N16" s="55"/>
      <c r="O16" s="55"/>
      <c r="P16"/>
    </row>
    <row r="17" spans="1:16" s="4" customFormat="1" ht="25.5" customHeight="1" x14ac:dyDescent="0.25">
      <c r="A17" s="75" t="s">
        <v>19</v>
      </c>
      <c r="B17" s="76"/>
      <c r="C17" s="48"/>
      <c r="D17" s="48"/>
      <c r="E17" s="5"/>
      <c r="F17"/>
      <c r="G17"/>
      <c r="H17"/>
      <c r="I17"/>
      <c r="J17"/>
      <c r="K17"/>
      <c r="L17"/>
      <c r="M17"/>
      <c r="N17"/>
      <c r="O17"/>
      <c r="P17"/>
    </row>
    <row r="18" spans="1:16" s="4" customFormat="1" ht="24.75" customHeight="1" x14ac:dyDescent="0.25">
      <c r="A18" s="51" t="s">
        <v>20</v>
      </c>
      <c r="B18" s="52">
        <v>5.6</v>
      </c>
      <c r="C18" s="49"/>
      <c r="D18" s="49"/>
      <c r="E18" s="50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75" customHeight="1" x14ac:dyDescent="0.25">
      <c r="A19" s="51" t="s">
        <v>21</v>
      </c>
      <c r="B19" s="53">
        <v>5.2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22</v>
      </c>
      <c r="B20" s="53">
        <v>4.5999999999999996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thickBot="1" x14ac:dyDescent="0.3">
      <c r="A21" s="51" t="s">
        <v>23</v>
      </c>
      <c r="B21" s="54">
        <v>4.2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93" customHeight="1" thickBot="1" x14ac:dyDescent="0.3">
      <c r="A22" s="69" t="s">
        <v>38</v>
      </c>
      <c r="B22" s="70"/>
      <c r="E22" s="6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57" customHeight="1" x14ac:dyDescent="0.25">
      <c r="E23" s="5"/>
      <c r="F23" s="6"/>
      <c r="G23" s="5"/>
      <c r="H23" s="7"/>
      <c r="I23" s="7"/>
      <c r="J23" s="6"/>
      <c r="K23" s="7"/>
      <c r="L23" s="7"/>
      <c r="M23" s="7"/>
      <c r="N23" s="7"/>
      <c r="O23" s="7"/>
      <c r="P23" s="7"/>
    </row>
    <row r="24" spans="1:16" s="4" customFormat="1" x14ac:dyDescent="0.25">
      <c r="A24"/>
      <c r="B24"/>
      <c r="C24"/>
      <c r="D24"/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</sheetData>
  <sheetProtection algorithmName="SHA-512" hashValue="WEPpKM0kcfRbUZjS8J4h72nxw4LjO1OE7eoM37H31RPQOjQRLBFxwnLjznrBrYaIwpZp4jfO7TQ/ql9BR29diA==" saltValue="jj+D6s0AeHucsqhd3O4/zQ==" spinCount="100000" sheet="1" objects="1" scenarios="1"/>
  <protectedRanges>
    <protectedRange algorithmName="SHA-512" hashValue="NZwscZgKjrAtUVuuuu+XpdBsIswx1xkdhvc8e9pyMAxVVuqSWNVpovElHK/6oEzaLB+ASYors0ud7XjbfdMXuQ==" saltValue="nu4m7XPjgRj+dSHNMJr9pA==" spinCount="100000" sqref="L4:L11" name="Temps de pause"/>
    <protectedRange algorithmName="SHA-512" hashValue="+5+uMAg3yrwoTdso2M4tJ53ZQmdl+elw0e0GvPtIi00dgmCwUHQsDm1+bvhgGSta/qr9+BAjwt+2jbjE3rs9RQ==" saltValue="AwO7KI4K3JRBvySkICef0A==" spinCount="100000" sqref="B18:B21" name="Vitesses de marche"/>
  </protectedRanges>
  <mergeCells count="6">
    <mergeCell ref="A17:B17"/>
    <mergeCell ref="A22:B22"/>
    <mergeCell ref="K1:P2"/>
    <mergeCell ref="A15:B15"/>
    <mergeCell ref="D16:M16"/>
    <mergeCell ref="A16:B16"/>
  </mergeCells>
  <conditionalFormatting sqref="G13:G14">
    <cfRule type="expression" dxfId="3" priority="2">
      <formula>IF($G$14&gt;1.25055,TRUE)</formula>
    </cfRule>
  </conditionalFormatting>
  <conditionalFormatting sqref="L13">
    <cfRule type="expression" dxfId="2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60" zoomScaleNormal="60" workbookViewId="0">
      <selection activeCell="G13" sqref="G13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6" width="14" style="3" customWidth="1"/>
  </cols>
  <sheetData>
    <row r="1" spans="1:16" s="4" customFormat="1" ht="87" customHeight="1" thickBot="1" x14ac:dyDescent="0.3">
      <c r="A1" s="65" t="s">
        <v>41</v>
      </c>
      <c r="B1" s="65"/>
      <c r="C1" s="65"/>
      <c r="D1" s="66"/>
      <c r="E1" s="66"/>
      <c r="F1" s="6"/>
      <c r="G1" s="5"/>
      <c r="H1" s="7"/>
      <c r="I1" s="7"/>
      <c r="J1" s="6"/>
      <c r="K1" s="67"/>
      <c r="L1" s="67"/>
      <c r="M1" s="67"/>
      <c r="N1" s="67"/>
      <c r="O1" s="67"/>
      <c r="P1" s="67"/>
    </row>
    <row r="2" spans="1:16" ht="44.25" customHeight="1" thickBot="1" x14ac:dyDescent="0.3">
      <c r="A2" s="10" t="s">
        <v>0</v>
      </c>
      <c r="B2" s="64">
        <v>0.33333333333333331</v>
      </c>
      <c r="C2" s="12">
        <v>42161</v>
      </c>
      <c r="D2" s="39"/>
      <c r="E2" s="38"/>
      <c r="G2" s="13"/>
      <c r="I2" s="8"/>
      <c r="K2" s="68"/>
      <c r="L2" s="68"/>
      <c r="M2" s="68"/>
      <c r="N2" s="68"/>
      <c r="O2" s="68"/>
      <c r="P2" s="68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37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25</v>
      </c>
      <c r="B4" s="16">
        <v>1</v>
      </c>
      <c r="C4" s="60">
        <v>59</v>
      </c>
      <c r="D4" s="60">
        <v>63</v>
      </c>
      <c r="E4" s="17">
        <v>13.3</v>
      </c>
      <c r="F4" s="44" cm="1">
        <f t="array" ref="F4">INDEX($B$18:$B$21,B4)</f>
        <v>7.5</v>
      </c>
      <c r="G4" s="18">
        <f t="shared" ref="G4:G8" si="0">+E4/F4/24</f>
        <v>7.3888888888888893E-2</v>
      </c>
      <c r="H4" s="15" t="s">
        <v>26</v>
      </c>
      <c r="I4" s="17">
        <f>E4</f>
        <v>13.3</v>
      </c>
      <c r="J4" s="19">
        <f t="shared" ref="J4:J10" si="1">+$E$2+K4</f>
        <v>0.40722222222222221</v>
      </c>
      <c r="K4" s="20">
        <f>+B2+G4</f>
        <v>0.40722222222222221</v>
      </c>
      <c r="L4" s="9">
        <v>1.3888888888888889E-3</v>
      </c>
      <c r="M4" s="20">
        <f t="shared" ref="M4:M7" si="2">+K4+L4</f>
        <v>0.40861111111111109</v>
      </c>
      <c r="N4" s="59">
        <v>0.3888888888888889</v>
      </c>
      <c r="O4" s="57">
        <v>0.46875</v>
      </c>
      <c r="P4" s="21">
        <f>+G4+L4</f>
        <v>7.5277777777777777E-2</v>
      </c>
    </row>
    <row r="5" spans="1:16" s="22" customFormat="1" ht="25.5" customHeight="1" thickBot="1" x14ac:dyDescent="0.3">
      <c r="A5" s="15" t="s">
        <v>26</v>
      </c>
      <c r="B5" s="23">
        <v>4</v>
      </c>
      <c r="C5" s="61">
        <v>244</v>
      </c>
      <c r="D5" s="61">
        <v>81</v>
      </c>
      <c r="E5" s="24">
        <v>13.3</v>
      </c>
      <c r="F5" s="44" cm="1">
        <f t="array" ref="F5">INDEX($B$18:$B$21,B5)</f>
        <v>6</v>
      </c>
      <c r="G5" s="25">
        <f t="shared" si="0"/>
        <v>9.2361111111111116E-2</v>
      </c>
      <c r="H5" s="10" t="s">
        <v>33</v>
      </c>
      <c r="I5" s="24">
        <f t="shared" ref="I5:I12" si="3">I4+E5</f>
        <v>26.6</v>
      </c>
      <c r="J5" s="26">
        <f t="shared" si="1"/>
        <v>0.50097222222222215</v>
      </c>
      <c r="K5" s="27">
        <f t="shared" ref="K5:K8" si="4">+M4+G5</f>
        <v>0.50097222222222215</v>
      </c>
      <c r="L5" s="9">
        <v>3.472222222222222E-3</v>
      </c>
      <c r="M5" s="27">
        <f t="shared" si="2"/>
        <v>0.50444444444444436</v>
      </c>
      <c r="N5" s="59">
        <v>0.4826388888888889</v>
      </c>
      <c r="O5" s="57">
        <v>0.65277777777777779</v>
      </c>
      <c r="P5" s="28">
        <f t="shared" ref="P5:P12" si="5">+P4+G5+L5</f>
        <v>0.1711111111111111</v>
      </c>
    </row>
    <row r="6" spans="1:16" s="22" customFormat="1" ht="25.5" customHeight="1" thickBot="1" x14ac:dyDescent="0.3">
      <c r="A6" s="10" t="s">
        <v>33</v>
      </c>
      <c r="B6" s="23">
        <v>2</v>
      </c>
      <c r="C6" s="61">
        <v>132</v>
      </c>
      <c r="D6" s="61">
        <v>224</v>
      </c>
      <c r="E6" s="24">
        <v>10.199999999999999</v>
      </c>
      <c r="F6" s="44" cm="1">
        <f t="array" ref="F6">INDEX($B$18:$B$21,B6)</f>
        <v>7</v>
      </c>
      <c r="G6" s="25">
        <f t="shared" si="0"/>
        <v>6.0714285714285714E-2</v>
      </c>
      <c r="H6" s="10" t="s">
        <v>34</v>
      </c>
      <c r="I6" s="24">
        <f t="shared" si="3"/>
        <v>36.799999999999997</v>
      </c>
      <c r="J6" s="26">
        <f t="shared" si="1"/>
        <v>0.56515873015873008</v>
      </c>
      <c r="K6" s="27">
        <f t="shared" si="4"/>
        <v>0.56515873015873008</v>
      </c>
      <c r="L6" s="9">
        <v>3.472222222222222E-3</v>
      </c>
      <c r="M6" s="27">
        <f t="shared" si="2"/>
        <v>0.56863095238095229</v>
      </c>
      <c r="N6" s="59">
        <v>0.54861111111111116</v>
      </c>
      <c r="O6" s="57">
        <v>0.76388888888888884</v>
      </c>
      <c r="P6" s="28">
        <f t="shared" si="5"/>
        <v>0.23529761904761903</v>
      </c>
    </row>
    <row r="7" spans="1:16" s="22" customFormat="1" ht="25.5" customHeight="1" thickBot="1" x14ac:dyDescent="0.3">
      <c r="A7" s="10" t="s">
        <v>34</v>
      </c>
      <c r="B7" s="23">
        <v>4</v>
      </c>
      <c r="C7" s="61">
        <v>242</v>
      </c>
      <c r="D7" s="61">
        <v>278</v>
      </c>
      <c r="E7" s="24">
        <v>12.8</v>
      </c>
      <c r="F7" s="44" cm="1">
        <f t="array" ref="F7">INDEX($B$18:$B$21,B7)</f>
        <v>6</v>
      </c>
      <c r="G7" s="25">
        <f t="shared" si="0"/>
        <v>8.8888888888888892E-2</v>
      </c>
      <c r="H7" s="10" t="s">
        <v>27</v>
      </c>
      <c r="I7" s="24">
        <f t="shared" si="3"/>
        <v>49.599999999999994</v>
      </c>
      <c r="J7" s="26">
        <f t="shared" si="1"/>
        <v>0.6575198412698412</v>
      </c>
      <c r="K7" s="27">
        <f t="shared" si="4"/>
        <v>0.6575198412698412</v>
      </c>
      <c r="L7" s="9">
        <v>6.9444444444444441E-3</v>
      </c>
      <c r="M7" s="27">
        <f t="shared" si="2"/>
        <v>0.66446428571428562</v>
      </c>
      <c r="N7" s="59">
        <v>0.63888888888888884</v>
      </c>
      <c r="O7" s="57">
        <v>0.97222222222222221</v>
      </c>
      <c r="P7" s="28">
        <f t="shared" si="5"/>
        <v>0.33113095238095236</v>
      </c>
    </row>
    <row r="8" spans="1:16" s="22" customFormat="1" ht="25.5" customHeight="1" thickBot="1" x14ac:dyDescent="0.3">
      <c r="A8" s="10" t="s">
        <v>27</v>
      </c>
      <c r="B8" s="23">
        <v>2</v>
      </c>
      <c r="C8" s="61">
        <v>68</v>
      </c>
      <c r="D8" s="61">
        <v>96</v>
      </c>
      <c r="E8" s="24">
        <v>9.3000000000000007</v>
      </c>
      <c r="F8" s="44" cm="1">
        <f t="array" ref="F8">INDEX($B$18:$B$21,B8)</f>
        <v>7</v>
      </c>
      <c r="G8" s="25">
        <f t="shared" si="0"/>
        <v>5.5357142857142862E-2</v>
      </c>
      <c r="H8" s="10" t="s">
        <v>28</v>
      </c>
      <c r="I8" s="24">
        <f t="shared" si="3"/>
        <v>58.899999999999991</v>
      </c>
      <c r="J8" s="26">
        <f t="shared" si="1"/>
        <v>0.7198214285714285</v>
      </c>
      <c r="K8" s="27">
        <f t="shared" si="4"/>
        <v>0.7198214285714285</v>
      </c>
      <c r="L8" s="9">
        <v>1.0416666666666666E-2</v>
      </c>
      <c r="M8" s="27">
        <f>+K8+L8</f>
        <v>0.73023809523809513</v>
      </c>
      <c r="N8" s="59">
        <v>0.70138888888888884</v>
      </c>
      <c r="O8" s="57">
        <v>8.6805555555555552E-2</v>
      </c>
      <c r="P8" s="28">
        <f t="shared" si="5"/>
        <v>0.39690476190476193</v>
      </c>
    </row>
    <row r="9" spans="1:16" s="22" customFormat="1" ht="25.5" customHeight="1" thickBot="1" x14ac:dyDescent="0.3">
      <c r="A9" s="10" t="s">
        <v>28</v>
      </c>
      <c r="B9" s="23">
        <v>2</v>
      </c>
      <c r="C9" s="61">
        <v>141</v>
      </c>
      <c r="D9" s="61">
        <v>114</v>
      </c>
      <c r="E9" s="24">
        <v>9.4</v>
      </c>
      <c r="F9" s="44" cm="1">
        <f t="array" ref="F9">INDEX($B$18:$B$21,B9)</f>
        <v>7</v>
      </c>
      <c r="G9" s="25">
        <f>+E9/F9/24</f>
        <v>5.5952380952380955E-2</v>
      </c>
      <c r="H9" s="10" t="s">
        <v>29</v>
      </c>
      <c r="I9" s="24">
        <f t="shared" si="3"/>
        <v>68.3</v>
      </c>
      <c r="J9" s="26">
        <f t="shared" si="1"/>
        <v>0.78619047619047611</v>
      </c>
      <c r="K9" s="27">
        <f>+M8+G9</f>
        <v>0.78619047619047611</v>
      </c>
      <c r="L9" s="9">
        <v>3.472222222222222E-3</v>
      </c>
      <c r="M9" s="27">
        <f t="shared" ref="M9:M12" si="6">+K9+L9</f>
        <v>0.78966269841269832</v>
      </c>
      <c r="N9" s="59">
        <v>0.76736111111111116</v>
      </c>
      <c r="O9" s="57">
        <v>0.19791666666666666</v>
      </c>
      <c r="P9" s="28">
        <f t="shared" si="5"/>
        <v>0.45632936507936511</v>
      </c>
    </row>
    <row r="10" spans="1:16" s="22" customFormat="1" ht="25.5" customHeight="1" thickBot="1" x14ac:dyDescent="0.3">
      <c r="A10" s="10" t="s">
        <v>29</v>
      </c>
      <c r="B10" s="23">
        <v>2</v>
      </c>
      <c r="C10" s="61">
        <v>234</v>
      </c>
      <c r="D10" s="61">
        <v>139</v>
      </c>
      <c r="E10" s="24">
        <v>11.3</v>
      </c>
      <c r="F10" s="44" cm="1">
        <f t="array" ref="F10">INDEX($B$18:$B$21,B10)</f>
        <v>7</v>
      </c>
      <c r="G10" s="25">
        <f t="shared" ref="G10:G11" si="7">+E10/F10/24</f>
        <v>6.7261904761904759E-2</v>
      </c>
      <c r="H10" s="10" t="s">
        <v>30</v>
      </c>
      <c r="I10" s="24">
        <f t="shared" si="3"/>
        <v>79.599999999999994</v>
      </c>
      <c r="J10" s="26">
        <f t="shared" si="1"/>
        <v>0.85692460317460306</v>
      </c>
      <c r="K10" s="27">
        <f t="shared" ref="K10:K12" si="8">+M9+G10</f>
        <v>0.85692460317460306</v>
      </c>
      <c r="L10" s="9">
        <v>3.472222222222222E-3</v>
      </c>
      <c r="M10" s="27">
        <f t="shared" si="6"/>
        <v>0.86039682539682527</v>
      </c>
      <c r="N10" s="59">
        <v>0.84027777777777779</v>
      </c>
      <c r="O10" s="57">
        <v>0.33333333333333331</v>
      </c>
      <c r="P10" s="28">
        <f t="shared" si="5"/>
        <v>0.52706349206349212</v>
      </c>
    </row>
    <row r="11" spans="1:16" s="22" customFormat="1" ht="25.5" customHeight="1" thickBot="1" x14ac:dyDescent="0.3">
      <c r="A11" s="10" t="s">
        <v>30</v>
      </c>
      <c r="B11" s="23">
        <v>4</v>
      </c>
      <c r="C11" s="61">
        <v>215</v>
      </c>
      <c r="D11" s="61">
        <v>315</v>
      </c>
      <c r="E11" s="24">
        <v>13.2</v>
      </c>
      <c r="F11" s="44" cm="1">
        <f t="array" ref="F11">INDEX($B$18:$B$21,B11)</f>
        <v>6</v>
      </c>
      <c r="G11" s="25">
        <f t="shared" si="7"/>
        <v>9.166666666666666E-2</v>
      </c>
      <c r="H11" s="10" t="s">
        <v>31</v>
      </c>
      <c r="I11" s="24">
        <f t="shared" si="3"/>
        <v>92.8</v>
      </c>
      <c r="J11" s="26" t="s">
        <v>15</v>
      </c>
      <c r="K11" s="27">
        <f t="shared" si="8"/>
        <v>0.95206349206349195</v>
      </c>
      <c r="L11" s="9">
        <v>3.472222222222222E-3</v>
      </c>
      <c r="M11" s="27">
        <f t="shared" si="6"/>
        <v>0.95553571428571416</v>
      </c>
      <c r="N11" s="59">
        <v>0.93402777777777779</v>
      </c>
      <c r="O11" s="57">
        <v>0.52083333333333337</v>
      </c>
      <c r="P11" s="28">
        <f t="shared" si="5"/>
        <v>0.62220238095238101</v>
      </c>
    </row>
    <row r="12" spans="1:16" s="22" customFormat="1" ht="25.5" customHeight="1" thickBot="1" x14ac:dyDescent="0.3">
      <c r="A12" s="10" t="s">
        <v>31</v>
      </c>
      <c r="B12" s="23">
        <v>2</v>
      </c>
      <c r="C12" s="61">
        <v>50</v>
      </c>
      <c r="D12" s="61">
        <v>65</v>
      </c>
      <c r="E12" s="24">
        <v>7.2</v>
      </c>
      <c r="F12" s="44" cm="1">
        <f t="array" ref="F12">INDEX($B$18:$B$21,B12)</f>
        <v>7</v>
      </c>
      <c r="G12" s="25">
        <f>+E12/F12/24</f>
        <v>4.2857142857142864E-2</v>
      </c>
      <c r="H12" s="15" t="s">
        <v>32</v>
      </c>
      <c r="I12" s="58">
        <f t="shared" si="3"/>
        <v>100</v>
      </c>
      <c r="J12" s="29">
        <f t="shared" ref="J12" si="9">+$E$2+K12</f>
        <v>0.99839285714285697</v>
      </c>
      <c r="K12" s="11">
        <f t="shared" si="8"/>
        <v>0.99839285714285697</v>
      </c>
      <c r="L12" s="9"/>
      <c r="M12" s="27">
        <f t="shared" si="6"/>
        <v>0.99839285714285697</v>
      </c>
      <c r="N12" s="59">
        <v>0.98263888888888884</v>
      </c>
      <c r="O12" s="57">
        <v>0.58333333333333337</v>
      </c>
      <c r="P12" s="28">
        <f t="shared" si="5"/>
        <v>0.66505952380952382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0.62894841269841273</v>
      </c>
      <c r="H13" s="35"/>
      <c r="I13" s="32"/>
      <c r="J13" s="36"/>
      <c r="K13" s="35" t="s">
        <v>17</v>
      </c>
      <c r="L13" s="34">
        <f>SUM(L4:L12)</f>
        <v>3.6111111111111115E-2</v>
      </c>
      <c r="M13" s="36"/>
      <c r="N13" s="36"/>
      <c r="O13" s="36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0.66505952380952382</v>
      </c>
      <c r="H14" s="36"/>
      <c r="I14" s="32"/>
      <c r="J14" s="36"/>
      <c r="K14" s="36"/>
      <c r="L14" s="36"/>
      <c r="M14" s="36"/>
      <c r="N14" s="36"/>
      <c r="O14" s="36"/>
      <c r="P14" s="37"/>
    </row>
    <row r="15" spans="1:16" s="4" customFormat="1" ht="45.75" customHeight="1" thickTop="1" thickBot="1" x14ac:dyDescent="0.3">
      <c r="A15" s="73" t="s">
        <v>35</v>
      </c>
      <c r="B15" s="74"/>
      <c r="C15" s="47"/>
      <c r="D15" s="47"/>
      <c r="F15"/>
      <c r="G15"/>
      <c r="H15" s="79"/>
      <c r="I15"/>
      <c r="J15"/>
      <c r="K15"/>
      <c r="L15"/>
      <c r="M15"/>
      <c r="N15"/>
      <c r="O15"/>
      <c r="P15"/>
    </row>
    <row r="16" spans="1:16" s="4" customFormat="1" ht="87.6" customHeight="1" x14ac:dyDescent="0.25">
      <c r="A16" s="71" t="s">
        <v>39</v>
      </c>
      <c r="B16" s="72"/>
      <c r="D16" s="77" t="s">
        <v>40</v>
      </c>
      <c r="E16" s="77"/>
      <c r="F16" s="77"/>
      <c r="G16" s="77"/>
      <c r="H16" s="77"/>
      <c r="I16" s="77"/>
      <c r="J16" s="77"/>
      <c r="K16" s="77"/>
      <c r="L16" s="77"/>
      <c r="M16" s="77"/>
      <c r="N16" s="55"/>
      <c r="O16" s="55"/>
      <c r="P16"/>
    </row>
    <row r="17" spans="1:16" s="4" customFormat="1" ht="25.5" customHeight="1" x14ac:dyDescent="0.25">
      <c r="A17" s="75" t="s">
        <v>19</v>
      </c>
      <c r="B17" s="76"/>
      <c r="C17" s="48"/>
      <c r="D17" s="48"/>
      <c r="E17" s="5"/>
      <c r="F17"/>
      <c r="G17"/>
      <c r="H17"/>
      <c r="I17"/>
      <c r="J17"/>
      <c r="K17"/>
      <c r="L17"/>
      <c r="M17"/>
      <c r="N17"/>
      <c r="O17"/>
      <c r="P17"/>
    </row>
    <row r="18" spans="1:16" s="4" customFormat="1" ht="24.75" customHeight="1" x14ac:dyDescent="0.25">
      <c r="A18" s="51" t="s">
        <v>20</v>
      </c>
      <c r="B18" s="52">
        <v>7.5</v>
      </c>
      <c r="C18" s="49"/>
      <c r="D18" s="49"/>
      <c r="E18" s="50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75" customHeight="1" x14ac:dyDescent="0.25">
      <c r="A19" s="51" t="s">
        <v>21</v>
      </c>
      <c r="B19" s="53">
        <v>7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22</v>
      </c>
      <c r="B20" s="53">
        <v>6.5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thickBot="1" x14ac:dyDescent="0.3">
      <c r="A21" s="51" t="s">
        <v>23</v>
      </c>
      <c r="B21" s="54">
        <v>6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93" customHeight="1" thickBot="1" x14ac:dyDescent="0.3">
      <c r="A22" s="69" t="s">
        <v>38</v>
      </c>
      <c r="B22" s="70"/>
      <c r="E22" s="6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57" customHeight="1" x14ac:dyDescent="0.25">
      <c r="E23" s="5"/>
      <c r="F23" s="6"/>
      <c r="G23" s="5"/>
      <c r="H23" s="7"/>
      <c r="I23" s="7"/>
      <c r="J23" s="6"/>
      <c r="K23" s="7"/>
      <c r="L23" s="7"/>
      <c r="M23" s="7"/>
      <c r="N23" s="7"/>
      <c r="O23" s="7"/>
      <c r="P23" s="7"/>
    </row>
    <row r="24" spans="1:16" s="4" customFormat="1" x14ac:dyDescent="0.25">
      <c r="A24"/>
      <c r="B24"/>
      <c r="C24"/>
      <c r="D24"/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</sheetData>
  <sheetProtection algorithmName="SHA-512" hashValue="/jMLzQF5NyR2879cakShDutfeBoDM/aiF1ChRTe/Ljw2KJFDzaAtX9Gs+DD1qZFKoqAszFF+oG8hWPCKJ279OA==" saltValue="rem8tR4mYBkPGUcd5m/ZYw==" spinCount="100000" sheet="1" objects="1" scenarios="1"/>
  <protectedRanges>
    <protectedRange algorithmName="SHA-512" hashValue="JrRwQUeQ0yYaCLzYm5E6HN+OdXJA/4gkw0whIv4/EImO9JYNGxYj6wg1Q2FuCbp/lT2NwRZk45ic18ePEK8d8g==" saltValue="i++j6cIMJGCby9Hj+QXXtQ==" spinCount="100000" sqref="L4:L11" name="Temps de pause"/>
    <protectedRange algorithmName="SHA-512" hashValue="SdHKwTZZPaijMLcOdKsDnBKCNJHGRuO7xf+a5X8wDKYiYkO3c2SwMzQ7VdnGtgsfq5gxl7paojtzqnq2uaEozA==" saltValue="1vLTCelSA9PJTJc8m+7NdQ==" spinCount="100000" sqref="B18:B21" name="Vitesses de marche"/>
  </protectedRanges>
  <mergeCells count="6">
    <mergeCell ref="A17:B17"/>
    <mergeCell ref="A22:B22"/>
    <mergeCell ref="K1:P2"/>
    <mergeCell ref="A15:B15"/>
    <mergeCell ref="D16:M16"/>
    <mergeCell ref="A16:B16"/>
  </mergeCells>
  <conditionalFormatting sqref="G13:G14">
    <cfRule type="expression" dxfId="1" priority="2">
      <formula>IF($G$14&gt;1.25055,TRUE)</formula>
    </cfRule>
  </conditionalFormatting>
  <conditionalFormatting sqref="L13">
    <cfRule type="expression" dxfId="0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9922A1A30A40896BBD8A9C0D8966" ma:contentTypeVersion="11" ma:contentTypeDescription="Crée un document." ma:contentTypeScope="" ma:versionID="3c3a68ac453d7bc324f1f80e699d1b82">
  <xsd:schema xmlns:xsd="http://www.w3.org/2001/XMLSchema" xmlns:xs="http://www.w3.org/2001/XMLSchema" xmlns:p="http://schemas.microsoft.com/office/2006/metadata/properties" xmlns:ns3="5dd80f7f-b5be-4cfe-ad01-8caf4e4e1e5a" xmlns:ns4="eb3e580c-84b6-4125-848b-b8e71ef7cffc" targetNamespace="http://schemas.microsoft.com/office/2006/metadata/properties" ma:root="true" ma:fieldsID="4f25a32c1a012f88aba8bc753acbc04b" ns3:_="" ns4:_="">
    <xsd:import namespace="5dd80f7f-b5be-4cfe-ad01-8caf4e4e1e5a"/>
    <xsd:import namespace="eb3e580c-84b6-4125-848b-b8e71ef7c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80f7f-b5be-4cfe-ad01-8caf4e4e1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e580c-84b6-4125-848b-b8e71ef7c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193C5-10DE-4058-9941-3187069D3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80f7f-b5be-4cfe-ad01-8caf4e4e1e5a"/>
    <ds:schemaRef ds:uri="eb3e580c-84b6-4125-848b-b8e71ef7c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D68EC-2541-4697-BF70-B389B31FFEDA}">
  <ds:schemaRefs>
    <ds:schemaRef ds:uri="5dd80f7f-b5be-4cfe-ad01-8caf4e4e1e5a"/>
    <ds:schemaRef ds:uri="http://schemas.microsoft.com/office/2006/metadata/properties"/>
    <ds:schemaRef ds:uri="eb3e580c-84b6-4125-848b-b8e71ef7cffc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7FD4EE-0C3B-4D7A-A59D-C8748A6A3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Trailwalker Nancy - 30h</vt:lpstr>
      <vt:lpstr>Trailwalker Nancy - 24h</vt:lpstr>
      <vt:lpstr>Trailwalker Nancy - 16h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Elodie Mesnage</cp:lastModifiedBy>
  <cp:revision/>
  <cp:lastPrinted>2022-10-08T10:48:52Z</cp:lastPrinted>
  <dcterms:created xsi:type="dcterms:W3CDTF">2008-03-25T05:45:35Z</dcterms:created>
  <dcterms:modified xsi:type="dcterms:W3CDTF">2025-05-07T20:36:13Z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0x010100E8429922A1A30A40896BBD8A9C0D8966</vt:lpwstr>
  </property>
</Properties>
</file>